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hridhar\Desktop\"/>
    </mc:Choice>
  </mc:AlternateContent>
  <xr:revisionPtr revIDLastSave="0" documentId="13_ncr:1_{86E53ADF-4365-43D7-814C-223319313F5D}" xr6:coauthVersionLast="47" xr6:coauthVersionMax="47" xr10:uidLastSave="{00000000-0000-0000-0000-000000000000}"/>
  <bookViews>
    <workbookView xWindow="-110" yWindow="-110" windowWidth="19420" windowHeight="12220" activeTab="1" xr2:uid="{DA5DC4EC-A81C-46E0-871F-8C171342693C}"/>
  </bookViews>
  <sheets>
    <sheet name="Management Fee" sheetId="1" r:id="rId1"/>
    <sheet name="Performance Fe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2" l="1"/>
  <c r="B40" i="2" s="1"/>
  <c r="B41" i="2" s="1"/>
  <c r="B42" i="2" s="1"/>
  <c r="B43" i="2" s="1"/>
  <c r="B44" i="2" s="1"/>
  <c r="B45" i="2" s="1"/>
  <c r="B46" i="2" s="1"/>
  <c r="B47" i="2" s="1"/>
  <c r="B48" i="2" s="1"/>
  <c r="J24" i="2"/>
  <c r="H24" i="2"/>
  <c r="J13" i="2"/>
  <c r="J14" i="2" s="1"/>
  <c r="H13" i="2"/>
  <c r="H14" i="2" s="1"/>
  <c r="J12" i="2"/>
  <c r="H12" i="2"/>
  <c r="F12" i="2"/>
  <c r="F24" i="2" s="1"/>
  <c r="B26" i="1"/>
  <c r="B27" i="1" s="1"/>
  <c r="B28" i="1" s="1"/>
  <c r="B29" i="1" s="1"/>
  <c r="B30" i="1" s="1"/>
  <c r="B31" i="1" s="1"/>
  <c r="J10" i="1"/>
  <c r="H10" i="1"/>
  <c r="F10" i="1"/>
  <c r="F25" i="2" l="1"/>
  <c r="H16" i="2"/>
  <c r="J16" i="2"/>
  <c r="H25" i="2"/>
  <c r="J25" i="2"/>
  <c r="F13" i="2"/>
  <c r="F14" i="2" s="1"/>
  <c r="J12" i="1"/>
  <c r="F14" i="1"/>
  <c r="F11" i="1"/>
  <c r="H11" i="1"/>
  <c r="H12" i="1" s="1"/>
  <c r="J11" i="1"/>
  <c r="F12" i="1"/>
  <c r="J18" i="2" l="1"/>
  <c r="J19" i="2"/>
  <c r="J20" i="2" s="1"/>
  <c r="H18" i="2"/>
  <c r="H19" i="2"/>
  <c r="H20" i="2" s="1"/>
  <c r="F16" i="2"/>
  <c r="H14" i="1"/>
  <c r="F17" i="1"/>
  <c r="F16" i="1"/>
  <c r="J14" i="1"/>
  <c r="F19" i="2" l="1"/>
  <c r="F18" i="2"/>
  <c r="F20" i="2"/>
  <c r="H21" i="2"/>
  <c r="H23" i="2" s="1"/>
  <c r="J21" i="2"/>
  <c r="J23" i="2" s="1"/>
  <c r="J17" i="1"/>
  <c r="J16" i="1"/>
  <c r="F18" i="1"/>
  <c r="F19" i="1" s="1"/>
  <c r="F21" i="1" s="1"/>
  <c r="F22" i="1" s="1"/>
  <c r="H17" i="1"/>
  <c r="H16" i="1"/>
  <c r="H26" i="2" l="1"/>
  <c r="H28" i="2" s="1"/>
  <c r="H29" i="2" s="1"/>
  <c r="H31" i="2"/>
  <c r="H35" i="2"/>
  <c r="J26" i="2"/>
  <c r="J28" i="2" s="1"/>
  <c r="J29" i="2" s="1"/>
  <c r="J31" i="2"/>
  <c r="J35" i="2"/>
  <c r="F21" i="2"/>
  <c r="F23" i="2" s="1"/>
  <c r="H18" i="1"/>
  <c r="H19" i="1" s="1"/>
  <c r="H21" i="1" s="1"/>
  <c r="H22" i="1" s="1"/>
  <c r="J18" i="1"/>
  <c r="J19" i="1" s="1"/>
  <c r="J21" i="1" s="1"/>
  <c r="J22" i="1" s="1"/>
  <c r="F26" i="2" l="1"/>
  <c r="F28" i="2" s="1"/>
  <c r="F29" i="2" s="1"/>
  <c r="F31" i="2" s="1"/>
  <c r="F35" i="2"/>
  <c r="J32" i="2"/>
  <c r="J34" i="2"/>
  <c r="H32" i="2"/>
  <c r="H34" i="2"/>
  <c r="F32" i="2" l="1"/>
  <c r="F34" i="2"/>
</calcChain>
</file>

<file path=xl/sharedStrings.xml><?xml version="1.0" encoding="utf-8"?>
<sst xmlns="http://schemas.openxmlformats.org/spreadsheetml/2006/main" count="142" uniqueCount="94">
  <si>
    <t>Assumptions</t>
  </si>
  <si>
    <t>Capital Contribution (Rs.)</t>
  </si>
  <si>
    <t>a</t>
  </si>
  <si>
    <t>Management Fee (%age per annum)</t>
  </si>
  <si>
    <t>b</t>
  </si>
  <si>
    <t xml:space="preserve">Other Expenses </t>
  </si>
  <si>
    <t>c</t>
  </si>
  <si>
    <t>Brokerage and Transaction cost</t>
  </si>
  <si>
    <t>d</t>
  </si>
  <si>
    <t>Fixed Fee Illustraion</t>
  </si>
  <si>
    <t>Scenario 1</t>
  </si>
  <si>
    <t>Scenario 2</t>
  </si>
  <si>
    <t>Scenario 3</t>
  </si>
  <si>
    <t>Gain of</t>
  </si>
  <si>
    <t>Loss of</t>
  </si>
  <si>
    <t>No Change</t>
  </si>
  <si>
    <t xml:space="preserve">Capital Contributed / Assets under Management </t>
  </si>
  <si>
    <t>i</t>
  </si>
  <si>
    <t>i = a</t>
  </si>
  <si>
    <t xml:space="preserve">Gain / (Loss) on Investment based on the Scenario </t>
  </si>
  <si>
    <t>ii</t>
  </si>
  <si>
    <t>ii= i*Scenario</t>
  </si>
  <si>
    <t xml:space="preserve">Gross Value of the Portfolio at the end of the year </t>
  </si>
  <si>
    <t>iii</t>
  </si>
  <si>
    <t>iii= I + ii</t>
  </si>
  <si>
    <t xml:space="preserve">Average assets under management </t>
  </si>
  <si>
    <t>iv</t>
  </si>
  <si>
    <t>iv= (i + iii) / 2</t>
  </si>
  <si>
    <t>Other Expense</t>
  </si>
  <si>
    <t>v</t>
  </si>
  <si>
    <t>v= iv x c</t>
  </si>
  <si>
    <t>vi</t>
  </si>
  <si>
    <t>vi = (iv x d)</t>
  </si>
  <si>
    <t xml:space="preserve">Management Fees </t>
  </si>
  <si>
    <t>vii</t>
  </si>
  <si>
    <t>vii = (iv + v + vi) x b</t>
  </si>
  <si>
    <t xml:space="preserve">Total charges during the year </t>
  </si>
  <si>
    <t>viii</t>
  </si>
  <si>
    <t>viii = v + vi + vii</t>
  </si>
  <si>
    <t xml:space="preserve">Net value of the Portfolio at the end of the year </t>
  </si>
  <si>
    <t>ix</t>
  </si>
  <si>
    <t>ix = iii + viii</t>
  </si>
  <si>
    <t xml:space="preserve">% Portfolio Return </t>
  </si>
  <si>
    <t>x</t>
  </si>
  <si>
    <t>x = ((ix - i) / i) %</t>
  </si>
  <si>
    <t xml:space="preserve">Notes: </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</si>
  <si>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</si>
  <si>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t>
  </si>
  <si>
    <t>Returns are assumed to be generated linearly through the year.</t>
  </si>
  <si>
    <t>Other Expenses includes Account Opening charges, stamp duty /Audit Fee/ Bank charges / Fund Accounting charges / Custody Fee / demat charges or other miscellaneous expense</t>
  </si>
  <si>
    <t xml:space="preserve">Brokerage and transaction cost for the illustration purpose is charged on the Average AUM. However, Brokerage and Transaction cost are charged on basis the actuals trades. </t>
  </si>
  <si>
    <t>All Fees and charges are subject to GST.</t>
  </si>
  <si>
    <t>This is only a generic illustration, each portfolio manager can modify the illustration as per the terms and condition of their PMS agreement.</t>
  </si>
  <si>
    <t xml:space="preserve">Portfolio Managers are advised to also refer to the illustrations provided in Annexure 4A of Master Circular for Portfolio Managers dated June 07, 2024. </t>
  </si>
  <si>
    <t>Other Expenses (%age per annum)</t>
  </si>
  <si>
    <t>Performance (%age per annum)</t>
  </si>
  <si>
    <t>Hurdle Rate of Return (%age per annum)</t>
  </si>
  <si>
    <t>e</t>
  </si>
  <si>
    <t>f</t>
  </si>
  <si>
    <t>Hybrid Fee Illustration</t>
  </si>
  <si>
    <t xml:space="preserve">Daily Weighted Average assets under management </t>
  </si>
  <si>
    <t>vi= iv x f</t>
  </si>
  <si>
    <t>Total charges before Performance fee.</t>
  </si>
  <si>
    <t>Gross Value of the Portfolio before Performance fee</t>
  </si>
  <si>
    <t>High Water Mark Value (HWM) (Capital contributed for 1st year and second year onwards as defined in the PMS agreement.</t>
  </si>
  <si>
    <t>Hurdle Rate of return or as defined in the PMS agreement</t>
  </si>
  <si>
    <t>xi</t>
  </si>
  <si>
    <t>xi = i x e</t>
  </si>
  <si>
    <t>Gross Value of the Portfolio before Performance fee is greater than High Water Mark Value + Hurdle rate of return</t>
  </si>
  <si>
    <t>xii</t>
  </si>
  <si>
    <t>xii = ix &gt; (x+xi) then Yes else No P Fees</t>
  </si>
  <si>
    <r>
      <t xml:space="preserve">If </t>
    </r>
    <r>
      <rPr>
        <b/>
        <sz val="11"/>
        <color theme="1"/>
        <rFont val="Calibri"/>
        <family val="2"/>
        <scheme val="minor"/>
      </rPr>
      <t>Yes, proceed to performance fee calculation else 0 (zero) performance fee for the period)</t>
    </r>
  </si>
  <si>
    <t>Portfolio return subject of Performance Fee</t>
  </si>
  <si>
    <t>xiii</t>
  </si>
  <si>
    <t>xiii = ix - x - xi</t>
  </si>
  <si>
    <t>Performance fee</t>
  </si>
  <si>
    <t>xiv</t>
  </si>
  <si>
    <t>xiv = xiii x d</t>
  </si>
  <si>
    <t>Net value of the Portfolio at the end of the year after all fees and expenses</t>
  </si>
  <si>
    <t>xv</t>
  </si>
  <si>
    <t>xv = ix + xiv</t>
  </si>
  <si>
    <t>xvi</t>
  </si>
  <si>
    <t>xvi = ((xv - i) / i) %</t>
  </si>
  <si>
    <r>
      <t>High Water Mark to be carried forward for next year.</t>
    </r>
    <r>
      <rPr>
        <b/>
        <sz val="11"/>
        <color theme="1"/>
        <rFont val="Calibri"/>
        <family val="2"/>
        <scheme val="minor"/>
      </rPr>
      <t xml:space="preserve"> When performance fee is charged from the portfolio itself.</t>
    </r>
  </si>
  <si>
    <t>xvii</t>
  </si>
  <si>
    <t>xvii = Max (x , xv)</t>
  </si>
  <si>
    <r>
      <t xml:space="preserve">High Water Mark to becarried forward for next year. </t>
    </r>
    <r>
      <rPr>
        <b/>
        <sz val="11"/>
        <color theme="1"/>
        <rFont val="Calibri"/>
        <family val="2"/>
        <scheme val="minor"/>
      </rPr>
      <t>When performance fee is paid separately by the investor to the PM</t>
    </r>
  </si>
  <si>
    <t>xvii = Max (ix , x)</t>
  </si>
  <si>
    <t>In the illustration, Management fee is assumed to be charged annually. However, the Portfolio Manager may charge fee at any other frequency (i.e. Quarterly, Semi-annually, Annually)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</si>
  <si>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and permitted under SEBI regulations. </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</si>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</sst>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_ ;[Red]\-#,##0\ "/>
    <numFmt numFmtId="165" formatCode="#,##0.00_ ;[Red]\-#,##0.00\ "/>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wrapText="1"/>
    </xf>
    <xf numFmtId="0" fontId="0" fillId="0" borderId="5" xfId="0" applyBorder="1" applyAlignment="1">
      <alignment horizontal="center" vertical="center" wrapText="1"/>
    </xf>
    <xf numFmtId="3" fontId="0" fillId="0" borderId="5" xfId="0" applyNumberFormat="1" applyBorder="1" applyAlignment="1">
      <alignment vertical="center"/>
    </xf>
    <xf numFmtId="0" fontId="0" fillId="0" borderId="5" xfId="0" applyBorder="1" applyAlignment="1">
      <alignment vertical="center"/>
    </xf>
    <xf numFmtId="0" fontId="0" fillId="0" borderId="6" xfId="0" applyBorder="1" applyAlignment="1">
      <alignment vertical="center"/>
    </xf>
    <xf numFmtId="10" fontId="0" fillId="0" borderId="5" xfId="0" applyNumberFormat="1" applyBorder="1" applyAlignment="1">
      <alignment vertical="center"/>
    </xf>
    <xf numFmtId="0" fontId="0" fillId="0" borderId="5" xfId="0" applyBorder="1" applyAlignment="1">
      <alignment vertical="center" wrapText="1"/>
    </xf>
    <xf numFmtId="10" fontId="0" fillId="0" borderId="7" xfId="0" applyNumberForma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10" xfId="0" applyFont="1" applyBorder="1" applyAlignment="1">
      <alignment horizontal="center" vertical="center"/>
    </xf>
    <xf numFmtId="0" fontId="2" fillId="0" borderId="12" xfId="0" applyFont="1" applyBorder="1" applyAlignment="1">
      <alignment horizontal="right" vertical="center"/>
    </xf>
    <xf numFmtId="9" fontId="2" fillId="0" borderId="12" xfId="0" applyNumberFormat="1" applyFont="1" applyBorder="1" applyAlignment="1">
      <alignment horizontal="left" vertical="center"/>
    </xf>
    <xf numFmtId="9" fontId="2" fillId="0" borderId="13" xfId="0" applyNumberFormat="1" applyFont="1" applyBorder="1" applyAlignment="1">
      <alignment horizontal="left" vertical="center"/>
    </xf>
    <xf numFmtId="0" fontId="0" fillId="0" borderId="5" xfId="0" quotePrefix="1" applyBorder="1" applyAlignment="1">
      <alignment vertical="center" wrapText="1"/>
    </xf>
    <xf numFmtId="0" fontId="0" fillId="0" borderId="4" xfId="0" applyBorder="1" applyAlignment="1">
      <alignment horizontal="center" vertical="center" wrapText="1"/>
    </xf>
    <xf numFmtId="0" fontId="0" fillId="0" borderId="14" xfId="0" applyBorder="1" applyAlignment="1">
      <alignment horizontal="center" vertical="center"/>
    </xf>
    <xf numFmtId="0" fontId="0" fillId="0" borderId="0" xfId="0"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wrapText="1"/>
    </xf>
    <xf numFmtId="10" fontId="0" fillId="0" borderId="0" xfId="0" applyNumberFormat="1" applyAlignment="1">
      <alignment vertical="center"/>
    </xf>
    <xf numFmtId="0" fontId="2" fillId="0" borderId="5" xfId="0" applyFont="1" applyBorder="1" applyAlignment="1">
      <alignment horizontal="right" vertical="center"/>
    </xf>
    <xf numFmtId="9" fontId="2" fillId="0" borderId="5" xfId="0" applyNumberFormat="1" applyFont="1"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164" fontId="0" fillId="0" borderId="0" xfId="0" applyNumberFormat="1" applyAlignment="1">
      <alignment horizontal="right" vertical="center"/>
    </xf>
    <xf numFmtId="164" fontId="0" fillId="0" borderId="24" xfId="0" applyNumberFormat="1" applyBorder="1" applyAlignment="1">
      <alignment horizontal="right" vertical="center"/>
    </xf>
    <xf numFmtId="0" fontId="0" fillId="0" borderId="14" xfId="0" applyBorder="1" applyAlignment="1">
      <alignment horizontal="center" vertical="center" wrapText="1"/>
    </xf>
    <xf numFmtId="0" fontId="2" fillId="0" borderId="29" xfId="0" applyFont="1" applyBorder="1" applyAlignment="1">
      <alignment horizontal="center"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10" fontId="0" fillId="0" borderId="5" xfId="2" applyNumberFormat="1" applyFont="1" applyBorder="1" applyAlignment="1">
      <alignment horizontal="right" vertical="center"/>
    </xf>
    <xf numFmtId="10" fontId="0" fillId="0" borderId="6" xfId="2" applyNumberFormat="1" applyFont="1" applyBorder="1" applyAlignment="1">
      <alignment horizontal="right" vertical="center"/>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64" fontId="0" fillId="0" borderId="5" xfId="0" applyNumberFormat="1" applyBorder="1" applyAlignment="1">
      <alignment horizontal="right" vertical="center"/>
    </xf>
    <xf numFmtId="164" fontId="0" fillId="0" borderId="6" xfId="0" applyNumberFormat="1" applyBorder="1" applyAlignment="1">
      <alignment horizontal="righ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165" fontId="0" fillId="0" borderId="5" xfId="0" applyNumberFormat="1" applyBorder="1" applyAlignment="1">
      <alignment horizontal="right" vertical="center"/>
    </xf>
    <xf numFmtId="165" fontId="0" fillId="0" borderId="6" xfId="0" applyNumberFormat="1" applyBorder="1" applyAlignment="1">
      <alignment horizontal="right" vertical="center"/>
    </xf>
    <xf numFmtId="43" fontId="0" fillId="0" borderId="5" xfId="1" applyFont="1" applyBorder="1" applyAlignment="1">
      <alignment horizontal="right" vertical="center"/>
    </xf>
    <xf numFmtId="43" fontId="0" fillId="0" borderId="6" xfId="1" applyFont="1" applyBorder="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10" xfId="0" applyBorder="1" applyAlignment="1">
      <alignment horizontal="left" vertical="center" wrapText="1"/>
    </xf>
    <xf numFmtId="0" fontId="0" fillId="0" borderId="30" xfId="0" applyBorder="1" applyAlignment="1">
      <alignment horizontal="left" vertical="center" wrapText="1"/>
    </xf>
    <xf numFmtId="0" fontId="0" fillId="0" borderId="11"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B8DE-B479-4A97-992A-34B6569DBAAE}">
  <dimension ref="B1:K32"/>
  <sheetViews>
    <sheetView workbookViewId="0">
      <selection activeCell="A7" sqref="A7"/>
    </sheetView>
  </sheetViews>
  <sheetFormatPr defaultColWidth="8.81640625" defaultRowHeight="14.5" x14ac:dyDescent="0.35"/>
  <cols>
    <col min="1" max="1" width="8.81640625" style="4"/>
    <col min="2" max="2" width="5.453125" style="1" customWidth="1"/>
    <col min="3" max="3" width="48" style="2" customWidth="1"/>
    <col min="4" max="4" width="4.54296875" style="3" customWidth="1"/>
    <col min="5" max="5" width="18.453125" style="2" customWidth="1"/>
    <col min="6" max="6" width="8.453125" style="4" customWidth="1"/>
    <col min="7" max="7" width="5.81640625" style="4" customWidth="1"/>
    <col min="8" max="8" width="8.453125" style="4" customWidth="1"/>
    <col min="9" max="9" width="5.26953125" style="4" customWidth="1"/>
    <col min="10" max="10" width="10.81640625" style="4" customWidth="1"/>
    <col min="11" max="11" width="3.54296875" style="4" customWidth="1"/>
    <col min="12" max="16384" width="8.81640625" style="4"/>
  </cols>
  <sheetData>
    <row r="1" spans="3:11" ht="15" thickBot="1" x14ac:dyDescent="0.4"/>
    <row r="2" spans="3:11" x14ac:dyDescent="0.35">
      <c r="C2" s="5" t="s">
        <v>0</v>
      </c>
      <c r="D2" s="6"/>
      <c r="E2" s="7"/>
      <c r="F2" s="8"/>
      <c r="G2" s="8"/>
      <c r="H2" s="8"/>
      <c r="I2" s="8"/>
      <c r="J2" s="8"/>
      <c r="K2" s="9"/>
    </row>
    <row r="3" spans="3:11" x14ac:dyDescent="0.35">
      <c r="C3" s="10" t="s">
        <v>1</v>
      </c>
      <c r="D3" s="11" t="s">
        <v>2</v>
      </c>
      <c r="E3" s="12">
        <v>5000000</v>
      </c>
      <c r="F3" s="13"/>
      <c r="G3" s="13"/>
      <c r="H3" s="13"/>
      <c r="I3" s="13"/>
      <c r="J3" s="13"/>
      <c r="K3" s="14"/>
    </row>
    <row r="4" spans="3:11" x14ac:dyDescent="0.35">
      <c r="C4" s="10" t="s">
        <v>3</v>
      </c>
      <c r="D4" s="11" t="s">
        <v>4</v>
      </c>
      <c r="E4" s="15">
        <v>2.5000000000000001E-2</v>
      </c>
      <c r="F4" s="13"/>
      <c r="G4" s="13"/>
      <c r="H4" s="13"/>
      <c r="I4" s="13"/>
      <c r="J4" s="13"/>
      <c r="K4" s="14"/>
    </row>
    <row r="5" spans="3:11" x14ac:dyDescent="0.35">
      <c r="C5" s="10" t="s">
        <v>5</v>
      </c>
      <c r="D5" s="11" t="s">
        <v>6</v>
      </c>
      <c r="E5" s="15">
        <v>5.0000000000000001E-3</v>
      </c>
      <c r="F5" s="13"/>
      <c r="G5" s="13"/>
      <c r="H5" s="13"/>
      <c r="I5" s="13"/>
      <c r="J5" s="13"/>
      <c r="K5" s="14"/>
    </row>
    <row r="6" spans="3:11" x14ac:dyDescent="0.35">
      <c r="C6" s="10" t="s">
        <v>7</v>
      </c>
      <c r="D6" s="11" t="s">
        <v>8</v>
      </c>
      <c r="E6" s="15">
        <v>1.5E-3</v>
      </c>
      <c r="F6" s="13"/>
      <c r="G6" s="13"/>
      <c r="H6" s="13"/>
      <c r="I6" s="13"/>
      <c r="J6" s="13"/>
      <c r="K6" s="14"/>
    </row>
    <row r="7" spans="3:11" ht="15" thickBot="1" x14ac:dyDescent="0.4">
      <c r="C7" s="10"/>
      <c r="D7" s="11"/>
      <c r="E7" s="16"/>
      <c r="F7" s="17"/>
      <c r="G7" s="18"/>
      <c r="H7" s="18"/>
      <c r="I7" s="18"/>
      <c r="J7" s="18"/>
      <c r="K7" s="19"/>
    </row>
    <row r="8" spans="3:11" ht="15" thickBot="1" x14ac:dyDescent="0.4">
      <c r="C8" s="61" t="s">
        <v>9</v>
      </c>
      <c r="D8" s="62"/>
      <c r="E8" s="63"/>
      <c r="F8" s="64" t="s">
        <v>10</v>
      </c>
      <c r="G8" s="65"/>
      <c r="H8" s="64" t="s">
        <v>11</v>
      </c>
      <c r="I8" s="65"/>
      <c r="J8" s="64" t="s">
        <v>12</v>
      </c>
      <c r="K8" s="65"/>
    </row>
    <row r="9" spans="3:11" x14ac:dyDescent="0.35">
      <c r="C9" s="61"/>
      <c r="D9" s="62"/>
      <c r="E9" s="62"/>
      <c r="F9" s="21" t="s">
        <v>13</v>
      </c>
      <c r="G9" s="22">
        <v>0.2</v>
      </c>
      <c r="H9" s="21" t="s">
        <v>14</v>
      </c>
      <c r="I9" s="22">
        <v>-0.2</v>
      </c>
      <c r="J9" s="21" t="s">
        <v>15</v>
      </c>
      <c r="K9" s="23">
        <v>0</v>
      </c>
    </row>
    <row r="10" spans="3:11" x14ac:dyDescent="0.35">
      <c r="C10" s="10" t="s">
        <v>16</v>
      </c>
      <c r="D10" s="11" t="s">
        <v>17</v>
      </c>
      <c r="E10" s="24" t="s">
        <v>18</v>
      </c>
      <c r="F10" s="52">
        <f>+$E$3</f>
        <v>5000000</v>
      </c>
      <c r="G10" s="52"/>
      <c r="H10" s="52">
        <f>+$E$3</f>
        <v>5000000</v>
      </c>
      <c r="I10" s="52"/>
      <c r="J10" s="52">
        <f>+$E$3</f>
        <v>5000000</v>
      </c>
      <c r="K10" s="53"/>
    </row>
    <row r="11" spans="3:11" x14ac:dyDescent="0.35">
      <c r="C11" s="10" t="s">
        <v>19</v>
      </c>
      <c r="D11" s="11" t="s">
        <v>20</v>
      </c>
      <c r="E11" s="24" t="s">
        <v>21</v>
      </c>
      <c r="F11" s="52">
        <f>F10*G9</f>
        <v>1000000</v>
      </c>
      <c r="G11" s="52"/>
      <c r="H11" s="52">
        <f>H10*I9</f>
        <v>-1000000</v>
      </c>
      <c r="I11" s="52"/>
      <c r="J11" s="59">
        <f>J10*K9</f>
        <v>0</v>
      </c>
      <c r="K11" s="60"/>
    </row>
    <row r="12" spans="3:11" x14ac:dyDescent="0.35">
      <c r="C12" s="10" t="s">
        <v>22</v>
      </c>
      <c r="D12" s="11" t="s">
        <v>23</v>
      </c>
      <c r="E12" s="24" t="s">
        <v>24</v>
      </c>
      <c r="F12" s="52">
        <f>F10+F11</f>
        <v>6000000</v>
      </c>
      <c r="G12" s="52"/>
      <c r="H12" s="52">
        <f>H10+H11</f>
        <v>4000000</v>
      </c>
      <c r="I12" s="52"/>
      <c r="J12" s="52">
        <f>J10+J11</f>
        <v>5000000</v>
      </c>
      <c r="K12" s="53"/>
    </row>
    <row r="13" spans="3:11" x14ac:dyDescent="0.35">
      <c r="C13" s="54"/>
      <c r="D13" s="55"/>
      <c r="E13" s="55"/>
      <c r="F13" s="55"/>
      <c r="G13" s="55"/>
      <c r="H13" s="55"/>
      <c r="I13" s="55"/>
      <c r="J13" s="55"/>
      <c r="K13" s="56"/>
    </row>
    <row r="14" spans="3:11" x14ac:dyDescent="0.35">
      <c r="C14" s="10" t="s">
        <v>25</v>
      </c>
      <c r="D14" s="11" t="s">
        <v>26</v>
      </c>
      <c r="E14" s="24" t="s">
        <v>27</v>
      </c>
      <c r="F14" s="57">
        <f>(F10+F12)/2</f>
        <v>5500000</v>
      </c>
      <c r="G14" s="57"/>
      <c r="H14" s="57">
        <f>(H10+H12)/2</f>
        <v>4500000</v>
      </c>
      <c r="I14" s="57"/>
      <c r="J14" s="57">
        <f>(J10+J12)/2</f>
        <v>5000000</v>
      </c>
      <c r="K14" s="58"/>
    </row>
    <row r="15" spans="3:11" x14ac:dyDescent="0.35">
      <c r="C15" s="54"/>
      <c r="D15" s="55"/>
      <c r="E15" s="55"/>
      <c r="F15" s="55"/>
      <c r="G15" s="55"/>
      <c r="H15" s="55"/>
      <c r="I15" s="55"/>
      <c r="J15" s="55"/>
      <c r="K15" s="56"/>
    </row>
    <row r="16" spans="3:11" x14ac:dyDescent="0.35">
      <c r="C16" s="10" t="s">
        <v>28</v>
      </c>
      <c r="D16" s="11" t="s">
        <v>29</v>
      </c>
      <c r="E16" s="24" t="s">
        <v>30</v>
      </c>
      <c r="F16" s="52">
        <f>+F14*-$E$5</f>
        <v>-27500</v>
      </c>
      <c r="G16" s="52"/>
      <c r="H16" s="52">
        <f>+H14*-$E$5</f>
        <v>-22500</v>
      </c>
      <c r="I16" s="52"/>
      <c r="J16" s="52">
        <f>+J14*-$E$5</f>
        <v>-25000</v>
      </c>
      <c r="K16" s="53"/>
    </row>
    <row r="17" spans="2:11" x14ac:dyDescent="0.35">
      <c r="C17" s="10" t="s">
        <v>7</v>
      </c>
      <c r="D17" s="11" t="s">
        <v>31</v>
      </c>
      <c r="E17" s="24" t="s">
        <v>32</v>
      </c>
      <c r="F17" s="52">
        <f>+F14*-$E$6</f>
        <v>-8250</v>
      </c>
      <c r="G17" s="52"/>
      <c r="H17" s="52">
        <f>+H14*-$E$6</f>
        <v>-6750</v>
      </c>
      <c r="I17" s="52"/>
      <c r="J17" s="52">
        <f>+J14*-$E$6</f>
        <v>-7500</v>
      </c>
      <c r="K17" s="53"/>
    </row>
    <row r="18" spans="2:11" x14ac:dyDescent="0.35">
      <c r="C18" s="10" t="s">
        <v>33</v>
      </c>
      <c r="D18" s="11" t="s">
        <v>34</v>
      </c>
      <c r="E18" s="16" t="s">
        <v>35</v>
      </c>
      <c r="F18" s="52">
        <f>+(F14+F16+F17)*-$E$4</f>
        <v>-136606.25</v>
      </c>
      <c r="G18" s="52"/>
      <c r="H18" s="52">
        <f>+(H14+H16+H17)*-$E$4</f>
        <v>-111768.75</v>
      </c>
      <c r="I18" s="52"/>
      <c r="J18" s="52">
        <f>+(J14+J16+J17)*-$E$4</f>
        <v>-124187.5</v>
      </c>
      <c r="K18" s="53"/>
    </row>
    <row r="19" spans="2:11" x14ac:dyDescent="0.35">
      <c r="C19" s="10" t="s">
        <v>36</v>
      </c>
      <c r="D19" s="11" t="s">
        <v>37</v>
      </c>
      <c r="E19" s="16" t="s">
        <v>38</v>
      </c>
      <c r="F19" s="52">
        <f>+F16+F18+F17</f>
        <v>-172356.25</v>
      </c>
      <c r="G19" s="52"/>
      <c r="H19" s="52">
        <f>+H16+H18+H17</f>
        <v>-141018.75</v>
      </c>
      <c r="I19" s="52"/>
      <c r="J19" s="52">
        <f>+J16+J18+J17</f>
        <v>-156687.5</v>
      </c>
      <c r="K19" s="53"/>
    </row>
    <row r="20" spans="2:11" x14ac:dyDescent="0.35">
      <c r="C20" s="54"/>
      <c r="D20" s="55"/>
      <c r="E20" s="55"/>
      <c r="F20" s="55"/>
      <c r="G20" s="55"/>
      <c r="H20" s="55"/>
      <c r="I20" s="55"/>
      <c r="J20" s="55"/>
      <c r="K20" s="56"/>
    </row>
    <row r="21" spans="2:11" x14ac:dyDescent="0.35">
      <c r="C21" s="10" t="s">
        <v>39</v>
      </c>
      <c r="D21" s="11" t="s">
        <v>40</v>
      </c>
      <c r="E21" s="16" t="s">
        <v>41</v>
      </c>
      <c r="F21" s="52">
        <f>F12+F19</f>
        <v>5827643.75</v>
      </c>
      <c r="G21" s="52"/>
      <c r="H21" s="52">
        <f>H12+H19</f>
        <v>3858981.25</v>
      </c>
      <c r="I21" s="52"/>
      <c r="J21" s="52">
        <f>J12+J19</f>
        <v>4843312.5</v>
      </c>
      <c r="K21" s="53"/>
    </row>
    <row r="22" spans="2:11" x14ac:dyDescent="0.35">
      <c r="C22" s="10" t="s">
        <v>42</v>
      </c>
      <c r="D22" s="11" t="s">
        <v>43</v>
      </c>
      <c r="E22" s="16" t="s">
        <v>44</v>
      </c>
      <c r="F22" s="47">
        <f>+F21/F10-1</f>
        <v>0.16552875</v>
      </c>
      <c r="G22" s="47"/>
      <c r="H22" s="47">
        <f>+H21/H10-1</f>
        <v>-0.22820375000000004</v>
      </c>
      <c r="I22" s="47"/>
      <c r="J22" s="47">
        <f>+J21/J10-1</f>
        <v>-3.1337500000000018E-2</v>
      </c>
      <c r="K22" s="48"/>
    </row>
    <row r="23" spans="2:11" x14ac:dyDescent="0.35">
      <c r="C23" s="10"/>
      <c r="D23" s="11"/>
      <c r="E23" s="16"/>
      <c r="F23" s="13"/>
      <c r="G23" s="13"/>
      <c r="H23" s="13"/>
      <c r="I23" s="13"/>
      <c r="J23" s="13"/>
      <c r="K23" s="14"/>
    </row>
    <row r="24" spans="2:11" ht="15" thickBot="1" x14ac:dyDescent="0.4">
      <c r="B24" s="26"/>
      <c r="C24" s="49" t="s">
        <v>45</v>
      </c>
      <c r="D24" s="50"/>
      <c r="E24" s="50"/>
      <c r="F24" s="50"/>
      <c r="G24" s="50"/>
      <c r="H24" s="50"/>
      <c r="I24" s="50"/>
      <c r="J24" s="50"/>
      <c r="K24" s="51"/>
    </row>
    <row r="25" spans="2:11" s="27" customFormat="1" ht="15" thickBot="1" x14ac:dyDescent="0.4">
      <c r="B25" s="20">
        <v>1</v>
      </c>
      <c r="C25" s="41" t="s">
        <v>46</v>
      </c>
      <c r="D25" s="42"/>
      <c r="E25" s="42"/>
      <c r="F25" s="42"/>
      <c r="G25" s="42"/>
      <c r="H25" s="42"/>
      <c r="I25" s="42"/>
      <c r="J25" s="42"/>
      <c r="K25" s="43"/>
    </row>
    <row r="26" spans="2:11" s="27" customFormat="1" ht="15" thickBot="1" x14ac:dyDescent="0.4">
      <c r="B26" s="20">
        <f t="shared" ref="B26:B31" si="0">+B25+1</f>
        <v>2</v>
      </c>
      <c r="C26" s="41" t="s">
        <v>47</v>
      </c>
      <c r="D26" s="42"/>
      <c r="E26" s="42"/>
      <c r="F26" s="42"/>
      <c r="G26" s="42"/>
      <c r="H26" s="42"/>
      <c r="I26" s="42"/>
      <c r="J26" s="42"/>
      <c r="K26" s="43"/>
    </row>
    <row r="27" spans="2:11" s="27" customFormat="1" ht="15" thickBot="1" x14ac:dyDescent="0.4">
      <c r="B27" s="20">
        <f t="shared" si="0"/>
        <v>3</v>
      </c>
      <c r="C27" s="41" t="s">
        <v>48</v>
      </c>
      <c r="D27" s="42"/>
      <c r="E27" s="42"/>
      <c r="F27" s="42"/>
      <c r="G27" s="42"/>
      <c r="H27" s="42"/>
      <c r="I27" s="42"/>
      <c r="J27" s="42"/>
      <c r="K27" s="43"/>
    </row>
    <row r="28" spans="2:11" s="27" customFormat="1" ht="15" thickBot="1" x14ac:dyDescent="0.4">
      <c r="B28" s="20">
        <f t="shared" si="0"/>
        <v>4</v>
      </c>
      <c r="C28" s="44" t="s">
        <v>49</v>
      </c>
      <c r="D28" s="45"/>
      <c r="E28" s="45"/>
      <c r="F28" s="45"/>
      <c r="G28" s="45"/>
      <c r="H28" s="45"/>
      <c r="I28" s="45"/>
      <c r="J28" s="45"/>
      <c r="K28" s="46"/>
    </row>
    <row r="29" spans="2:11" s="27" customFormat="1" ht="15" thickBot="1" x14ac:dyDescent="0.4">
      <c r="B29" s="20">
        <f t="shared" si="0"/>
        <v>5</v>
      </c>
      <c r="C29" s="41" t="s">
        <v>50</v>
      </c>
      <c r="D29" s="42"/>
      <c r="E29" s="42"/>
      <c r="F29" s="42"/>
      <c r="G29" s="42"/>
      <c r="H29" s="42"/>
      <c r="I29" s="42"/>
      <c r="J29" s="42"/>
      <c r="K29" s="43"/>
    </row>
    <row r="30" spans="2:11" s="27" customFormat="1" ht="15" thickBot="1" x14ac:dyDescent="0.4">
      <c r="B30" s="20">
        <f t="shared" si="0"/>
        <v>6</v>
      </c>
      <c r="C30" s="41" t="s">
        <v>51</v>
      </c>
      <c r="D30" s="42"/>
      <c r="E30" s="42"/>
      <c r="F30" s="42"/>
      <c r="G30" s="42"/>
      <c r="H30" s="42"/>
      <c r="I30" s="42"/>
      <c r="J30" s="42"/>
      <c r="K30" s="43"/>
    </row>
    <row r="31" spans="2:11" s="27" customFormat="1" ht="15" thickBot="1" x14ac:dyDescent="0.4">
      <c r="B31" s="20">
        <f t="shared" si="0"/>
        <v>7</v>
      </c>
      <c r="C31" s="41" t="s">
        <v>52</v>
      </c>
      <c r="D31" s="42"/>
      <c r="E31" s="42"/>
      <c r="F31" s="42"/>
      <c r="G31" s="42"/>
      <c r="H31" s="42"/>
      <c r="I31" s="42"/>
      <c r="J31" s="42"/>
      <c r="K31" s="43"/>
    </row>
    <row r="32" spans="2:11" ht="15" thickBot="1" x14ac:dyDescent="0.4">
      <c r="B32" s="20">
        <v>8</v>
      </c>
      <c r="C32" s="41" t="s">
        <v>53</v>
      </c>
      <c r="D32" s="42"/>
      <c r="E32" s="42"/>
      <c r="F32" s="42"/>
      <c r="G32" s="42"/>
      <c r="H32" s="42"/>
      <c r="I32" s="42"/>
      <c r="J32" s="42"/>
      <c r="K32" s="43"/>
    </row>
  </sheetData>
  <mergeCells count="46">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17:G17"/>
    <mergeCell ref="H17:I17"/>
    <mergeCell ref="J17:K17"/>
    <mergeCell ref="F18:G18"/>
    <mergeCell ref="H18:I18"/>
    <mergeCell ref="J18:K18"/>
    <mergeCell ref="F19:G19"/>
    <mergeCell ref="H19:I19"/>
    <mergeCell ref="J19:K19"/>
    <mergeCell ref="C20:K20"/>
    <mergeCell ref="F21:G21"/>
    <mergeCell ref="H21:I21"/>
    <mergeCell ref="J21:K21"/>
    <mergeCell ref="C32:K32"/>
    <mergeCell ref="F22:G22"/>
    <mergeCell ref="H22:I22"/>
    <mergeCell ref="J22:K22"/>
    <mergeCell ref="C24:K24"/>
    <mergeCell ref="C25:K25"/>
    <mergeCell ref="C26:K26"/>
    <mergeCell ref="C27:K27"/>
    <mergeCell ref="C28:K28"/>
    <mergeCell ref="C29:K29"/>
    <mergeCell ref="C30:K30"/>
    <mergeCell ref="C31:K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4D69B-1220-4F6A-AC12-A35DA5C4A82B}">
  <dimension ref="B1:M49"/>
  <sheetViews>
    <sheetView tabSelected="1" topLeftCell="A11" workbookViewId="0">
      <selection activeCell="E7" sqref="E7"/>
    </sheetView>
  </sheetViews>
  <sheetFormatPr defaultColWidth="8.81640625" defaultRowHeight="14.5" x14ac:dyDescent="0.35"/>
  <cols>
    <col min="1" max="1" width="8.81640625" style="4"/>
    <col min="2" max="2" width="5.453125" style="1" customWidth="1"/>
    <col min="3" max="3" width="51.453125" style="2" customWidth="1"/>
    <col min="4" max="4" width="4.54296875" style="3" customWidth="1"/>
    <col min="5" max="5" width="17.81640625" style="2" customWidth="1"/>
    <col min="6" max="6" width="10.453125" style="4" bestFit="1" customWidth="1"/>
    <col min="7" max="7" width="4.453125" style="4" bestFit="1" customWidth="1"/>
    <col min="8" max="8" width="8" style="4" bestFit="1" customWidth="1"/>
    <col min="9" max="9" width="5.1796875" style="4" bestFit="1" customWidth="1"/>
    <col min="10" max="10" width="13.1796875" style="4" customWidth="1"/>
    <col min="11" max="11" width="6.26953125" style="4" customWidth="1"/>
    <col min="12" max="12" width="9.81640625" style="4" bestFit="1" customWidth="1"/>
    <col min="13" max="13" width="3.54296875" style="4" bestFit="1" customWidth="1"/>
    <col min="14" max="16384" width="8.81640625" style="4"/>
  </cols>
  <sheetData>
    <row r="1" spans="3:13" ht="15" thickBot="1" x14ac:dyDescent="0.4"/>
    <row r="2" spans="3:13" x14ac:dyDescent="0.35">
      <c r="C2" s="5" t="s">
        <v>0</v>
      </c>
      <c r="D2" s="6"/>
      <c r="E2" s="7"/>
      <c r="F2" s="28"/>
      <c r="G2" s="28"/>
      <c r="H2" s="28"/>
      <c r="I2" s="28"/>
      <c r="J2" s="28"/>
      <c r="K2" s="28"/>
      <c r="L2" s="28"/>
      <c r="M2" s="29"/>
    </row>
    <row r="3" spans="3:13" x14ac:dyDescent="0.35">
      <c r="C3" s="10" t="s">
        <v>1</v>
      </c>
      <c r="D3" s="11" t="s">
        <v>2</v>
      </c>
      <c r="E3" s="12">
        <v>5000000</v>
      </c>
      <c r="M3" s="30"/>
    </row>
    <row r="4" spans="3:13" x14ac:dyDescent="0.35">
      <c r="C4" s="10" t="s">
        <v>3</v>
      </c>
      <c r="D4" s="11" t="s">
        <v>4</v>
      </c>
      <c r="E4" s="15">
        <v>0</v>
      </c>
      <c r="M4" s="30"/>
    </row>
    <row r="5" spans="3:13" x14ac:dyDescent="0.35">
      <c r="C5" s="10" t="s">
        <v>54</v>
      </c>
      <c r="D5" s="11" t="s">
        <v>6</v>
      </c>
      <c r="E5" s="15">
        <v>5.0000000000000001E-3</v>
      </c>
      <c r="M5" s="30"/>
    </row>
    <row r="6" spans="3:13" x14ac:dyDescent="0.35">
      <c r="C6" s="10" t="s">
        <v>55</v>
      </c>
      <c r="D6" s="11" t="s">
        <v>8</v>
      </c>
      <c r="E6" s="15">
        <v>0.2</v>
      </c>
      <c r="M6" s="30"/>
    </row>
    <row r="7" spans="3:13" x14ac:dyDescent="0.35">
      <c r="C7" s="10" t="s">
        <v>56</v>
      </c>
      <c r="D7" s="11" t="s">
        <v>57</v>
      </c>
      <c r="E7" s="15">
        <v>0</v>
      </c>
      <c r="M7" s="30"/>
    </row>
    <row r="8" spans="3:13" x14ac:dyDescent="0.35">
      <c r="C8" s="10" t="s">
        <v>7</v>
      </c>
      <c r="D8" s="11" t="s">
        <v>58</v>
      </c>
      <c r="E8" s="15">
        <v>1.5E-3</v>
      </c>
      <c r="M8" s="30"/>
    </row>
    <row r="9" spans="3:13" ht="15" thickBot="1" x14ac:dyDescent="0.4">
      <c r="C9" s="31"/>
      <c r="F9" s="32"/>
      <c r="M9" s="30"/>
    </row>
    <row r="10" spans="3:13" ht="15" thickBot="1" x14ac:dyDescent="0.4">
      <c r="C10" s="61" t="s">
        <v>59</v>
      </c>
      <c r="D10" s="62"/>
      <c r="E10" s="63"/>
      <c r="F10" s="77" t="s">
        <v>10</v>
      </c>
      <c r="G10" s="78"/>
      <c r="H10" s="77" t="s">
        <v>11</v>
      </c>
      <c r="I10" s="78"/>
      <c r="J10" s="77" t="s">
        <v>12</v>
      </c>
      <c r="K10" s="78"/>
      <c r="M10" s="30"/>
    </row>
    <row r="11" spans="3:13" x14ac:dyDescent="0.35">
      <c r="C11" s="61"/>
      <c r="D11" s="62"/>
      <c r="E11" s="62"/>
      <c r="F11" s="21" t="s">
        <v>13</v>
      </c>
      <c r="G11" s="22">
        <v>0.2</v>
      </c>
      <c r="H11" s="33" t="s">
        <v>14</v>
      </c>
      <c r="I11" s="34">
        <v>-0.2</v>
      </c>
      <c r="J11" s="33" t="s">
        <v>15</v>
      </c>
      <c r="K11" s="34">
        <v>0</v>
      </c>
      <c r="M11" s="30"/>
    </row>
    <row r="12" spans="3:13" x14ac:dyDescent="0.35">
      <c r="C12" s="10" t="s">
        <v>16</v>
      </c>
      <c r="D12" s="11" t="s">
        <v>17</v>
      </c>
      <c r="E12" s="24" t="s">
        <v>18</v>
      </c>
      <c r="F12" s="52">
        <f>+$E$3</f>
        <v>5000000</v>
      </c>
      <c r="G12" s="52"/>
      <c r="H12" s="52">
        <f>+$E$3</f>
        <v>5000000</v>
      </c>
      <c r="I12" s="52"/>
      <c r="J12" s="52">
        <f>+$E$3</f>
        <v>5000000</v>
      </c>
      <c r="K12" s="52"/>
      <c r="M12" s="30"/>
    </row>
    <row r="13" spans="3:13" x14ac:dyDescent="0.35">
      <c r="C13" s="10" t="s">
        <v>19</v>
      </c>
      <c r="D13" s="11" t="s">
        <v>20</v>
      </c>
      <c r="E13" s="24" t="s">
        <v>21</v>
      </c>
      <c r="F13" s="52">
        <f>F12*G11</f>
        <v>1000000</v>
      </c>
      <c r="G13" s="52"/>
      <c r="H13" s="52">
        <f>H12*I11</f>
        <v>-1000000</v>
      </c>
      <c r="I13" s="52"/>
      <c r="J13" s="59">
        <f>J12*K11</f>
        <v>0</v>
      </c>
      <c r="K13" s="59"/>
      <c r="M13" s="30"/>
    </row>
    <row r="14" spans="3:13" x14ac:dyDescent="0.35">
      <c r="C14" s="10" t="s">
        <v>22</v>
      </c>
      <c r="D14" s="11" t="s">
        <v>23</v>
      </c>
      <c r="E14" s="24" t="s">
        <v>24</v>
      </c>
      <c r="F14" s="52">
        <f>F12+F13</f>
        <v>6000000</v>
      </c>
      <c r="G14" s="52"/>
      <c r="H14" s="52">
        <f>H12+H13</f>
        <v>4000000</v>
      </c>
      <c r="I14" s="52"/>
      <c r="J14" s="52">
        <f>J12+J13</f>
        <v>5000000</v>
      </c>
      <c r="K14" s="52"/>
      <c r="M14" s="30"/>
    </row>
    <row r="15" spans="3:13" x14ac:dyDescent="0.35">
      <c r="C15" s="54"/>
      <c r="D15" s="55"/>
      <c r="E15" s="55"/>
      <c r="F15" s="55"/>
      <c r="G15" s="55"/>
      <c r="H15" s="55"/>
      <c r="I15" s="55"/>
      <c r="J15" s="55"/>
      <c r="K15" s="55"/>
      <c r="M15" s="30"/>
    </row>
    <row r="16" spans="3:13" x14ac:dyDescent="0.35">
      <c r="C16" s="10" t="s">
        <v>60</v>
      </c>
      <c r="D16" s="11" t="s">
        <v>26</v>
      </c>
      <c r="E16" s="24" t="s">
        <v>27</v>
      </c>
      <c r="F16" s="52">
        <f>(F12+F14)/2</f>
        <v>5500000</v>
      </c>
      <c r="G16" s="52"/>
      <c r="H16" s="52">
        <f>(H12+H14)/2</f>
        <v>4500000</v>
      </c>
      <c r="I16" s="52"/>
      <c r="J16" s="52">
        <f>(J12+J14)/2</f>
        <v>5000000</v>
      </c>
      <c r="K16" s="52"/>
      <c r="M16" s="30"/>
    </row>
    <row r="17" spans="3:13" x14ac:dyDescent="0.35">
      <c r="C17" s="54"/>
      <c r="D17" s="55"/>
      <c r="E17" s="55"/>
      <c r="F17" s="55"/>
      <c r="G17" s="55"/>
      <c r="H17" s="55"/>
      <c r="I17" s="55"/>
      <c r="J17" s="55"/>
      <c r="K17" s="55"/>
      <c r="M17" s="30"/>
    </row>
    <row r="18" spans="3:13" x14ac:dyDescent="0.35">
      <c r="C18" s="10" t="s">
        <v>28</v>
      </c>
      <c r="D18" s="11" t="s">
        <v>29</v>
      </c>
      <c r="E18" s="24" t="s">
        <v>30</v>
      </c>
      <c r="F18" s="52">
        <f>+F16*-$E$5</f>
        <v>-27500</v>
      </c>
      <c r="G18" s="52"/>
      <c r="H18" s="52">
        <f>+H16*-$E$5</f>
        <v>-22500</v>
      </c>
      <c r="I18" s="52"/>
      <c r="J18" s="52">
        <f>+J16*-$E$5</f>
        <v>-25000</v>
      </c>
      <c r="K18" s="52"/>
      <c r="M18" s="30"/>
    </row>
    <row r="19" spans="3:13" x14ac:dyDescent="0.35">
      <c r="C19" s="10" t="s">
        <v>7</v>
      </c>
      <c r="D19" s="11" t="s">
        <v>31</v>
      </c>
      <c r="E19" s="24" t="s">
        <v>61</v>
      </c>
      <c r="F19" s="52">
        <f>+F16*-$E$8</f>
        <v>-8250</v>
      </c>
      <c r="G19" s="52"/>
      <c r="H19" s="52">
        <f>+H16*-$E$8</f>
        <v>-6750</v>
      </c>
      <c r="I19" s="52"/>
      <c r="J19" s="52">
        <f>+J16*-$E$8</f>
        <v>-7500</v>
      </c>
      <c r="K19" s="52"/>
      <c r="M19" s="30"/>
    </row>
    <row r="20" spans="3:13" x14ac:dyDescent="0.35">
      <c r="C20" s="10" t="s">
        <v>33</v>
      </c>
      <c r="D20" s="11" t="s">
        <v>34</v>
      </c>
      <c r="E20" s="16" t="s">
        <v>35</v>
      </c>
      <c r="F20" s="52">
        <f>+(F16+F18+F19)*-$E$4</f>
        <v>0</v>
      </c>
      <c r="G20" s="52"/>
      <c r="H20" s="52">
        <f>+(H16+H18+H19)*-$E$4</f>
        <v>0</v>
      </c>
      <c r="I20" s="52"/>
      <c r="J20" s="52">
        <f>+(J16+J18+J19)*-$E$4</f>
        <v>0</v>
      </c>
      <c r="K20" s="52"/>
      <c r="M20" s="30"/>
    </row>
    <row r="21" spans="3:13" x14ac:dyDescent="0.35">
      <c r="C21" s="10" t="s">
        <v>62</v>
      </c>
      <c r="D21" s="11" t="s">
        <v>37</v>
      </c>
      <c r="E21" s="16" t="s">
        <v>38</v>
      </c>
      <c r="F21" s="52">
        <f>+F18+F20+F19</f>
        <v>-35750</v>
      </c>
      <c r="G21" s="52"/>
      <c r="H21" s="52">
        <f>+H18+H20+H19</f>
        <v>-29250</v>
      </c>
      <c r="I21" s="52"/>
      <c r="J21" s="52">
        <f>+J18+J20+J19</f>
        <v>-32500</v>
      </c>
      <c r="K21" s="52"/>
      <c r="M21" s="30"/>
    </row>
    <row r="22" spans="3:13" x14ac:dyDescent="0.35">
      <c r="C22" s="54"/>
      <c r="D22" s="55"/>
      <c r="E22" s="55"/>
      <c r="F22" s="55"/>
      <c r="G22" s="55"/>
      <c r="H22" s="55"/>
      <c r="I22" s="55"/>
      <c r="J22" s="55"/>
      <c r="K22" s="55"/>
      <c r="M22" s="30"/>
    </row>
    <row r="23" spans="3:13" x14ac:dyDescent="0.35">
      <c r="C23" s="10" t="s">
        <v>63</v>
      </c>
      <c r="D23" s="11" t="s">
        <v>40</v>
      </c>
      <c r="E23" s="16" t="s">
        <v>41</v>
      </c>
      <c r="F23" s="52">
        <f>F14+F21</f>
        <v>5964250</v>
      </c>
      <c r="G23" s="52"/>
      <c r="H23" s="52">
        <f>H14+H21</f>
        <v>3970750</v>
      </c>
      <c r="I23" s="52"/>
      <c r="J23" s="52">
        <f>J14+J21</f>
        <v>4967500</v>
      </c>
      <c r="K23" s="52"/>
      <c r="M23" s="30"/>
    </row>
    <row r="24" spans="3:13" ht="43.5" x14ac:dyDescent="0.35">
      <c r="C24" s="10" t="s">
        <v>64</v>
      </c>
      <c r="D24" s="11" t="s">
        <v>43</v>
      </c>
      <c r="E24" s="16"/>
      <c r="F24" s="52">
        <f>F12</f>
        <v>5000000</v>
      </c>
      <c r="G24" s="52"/>
      <c r="H24" s="52">
        <f>H12</f>
        <v>5000000</v>
      </c>
      <c r="I24" s="52"/>
      <c r="J24" s="52">
        <f>J12</f>
        <v>5000000</v>
      </c>
      <c r="K24" s="52"/>
      <c r="M24" s="30"/>
    </row>
    <row r="25" spans="3:13" x14ac:dyDescent="0.35">
      <c r="C25" s="35" t="s">
        <v>65</v>
      </c>
      <c r="D25" s="11" t="s">
        <v>66</v>
      </c>
      <c r="E25" s="36" t="s">
        <v>67</v>
      </c>
      <c r="F25" s="52">
        <f>(F24*$E$7)</f>
        <v>0</v>
      </c>
      <c r="G25" s="52"/>
      <c r="H25" s="52">
        <f>(H24*$E$7)</f>
        <v>0</v>
      </c>
      <c r="I25" s="52"/>
      <c r="J25" s="52">
        <f>(J24*$E$7)</f>
        <v>0</v>
      </c>
      <c r="K25" s="52"/>
      <c r="M25" s="30"/>
    </row>
    <row r="26" spans="3:13" ht="29" x14ac:dyDescent="0.35">
      <c r="C26" s="10" t="s">
        <v>68</v>
      </c>
      <c r="D26" s="11" t="s">
        <v>69</v>
      </c>
      <c r="E26" s="16" t="s">
        <v>70</v>
      </c>
      <c r="F26" s="52" t="str">
        <f>IF(F23&gt;(F24+F25),("Yes"),("No Pfee"))</f>
        <v>Yes</v>
      </c>
      <c r="G26" s="52"/>
      <c r="H26" s="52" t="str">
        <f>IF(H23&gt;(H24+H25),("Yes"),("No Pfee"))</f>
        <v>No Pfee</v>
      </c>
      <c r="I26" s="52"/>
      <c r="J26" s="52" t="str">
        <f>IF(J23&gt;(J24+J25),("Yes"),("No Pfee"))</f>
        <v>No Pfee</v>
      </c>
      <c r="K26" s="52"/>
      <c r="M26" s="30"/>
    </row>
    <row r="27" spans="3:13" x14ac:dyDescent="0.35">
      <c r="C27" s="75" t="s">
        <v>71</v>
      </c>
      <c r="D27" s="76"/>
      <c r="E27" s="76"/>
      <c r="F27" s="76"/>
      <c r="G27" s="76"/>
      <c r="H27" s="76"/>
      <c r="I27" s="76"/>
      <c r="J27" s="76"/>
      <c r="K27" s="76"/>
      <c r="M27" s="30"/>
    </row>
    <row r="28" spans="3:13" x14ac:dyDescent="0.35">
      <c r="C28" s="10" t="s">
        <v>72</v>
      </c>
      <c r="D28" s="11" t="s">
        <v>73</v>
      </c>
      <c r="E28" s="16" t="s">
        <v>74</v>
      </c>
      <c r="F28" s="52">
        <f>+IF(F26="Yes",(F23-F24-F25),(0))</f>
        <v>964250</v>
      </c>
      <c r="G28" s="52"/>
      <c r="H28" s="52">
        <f>+IF(H26="Yes",(H23-H24-H25),(0))</f>
        <v>0</v>
      </c>
      <c r="I28" s="52"/>
      <c r="J28" s="52">
        <f>+IF(J26="Yes",(J23-J24-J25),(0))</f>
        <v>0</v>
      </c>
      <c r="K28" s="52"/>
      <c r="M28" s="30"/>
    </row>
    <row r="29" spans="3:13" x14ac:dyDescent="0.35">
      <c r="C29" s="35" t="s">
        <v>75</v>
      </c>
      <c r="D29" s="11" t="s">
        <v>76</v>
      </c>
      <c r="E29" s="36" t="s">
        <v>77</v>
      </c>
      <c r="F29" s="52">
        <f>+F28*-$E$6</f>
        <v>-192850</v>
      </c>
      <c r="G29" s="52"/>
      <c r="H29" s="52">
        <f>+H28*-$E$6</f>
        <v>0</v>
      </c>
      <c r="I29" s="52"/>
      <c r="J29" s="52">
        <f>+J28*-$E$6</f>
        <v>0</v>
      </c>
      <c r="K29" s="52"/>
      <c r="M29" s="30"/>
    </row>
    <row r="30" spans="3:13" x14ac:dyDescent="0.35">
      <c r="C30" s="25"/>
      <c r="D30" s="11"/>
      <c r="E30" s="11"/>
      <c r="F30" s="11"/>
      <c r="G30" s="11"/>
      <c r="H30" s="11"/>
      <c r="I30" s="11"/>
      <c r="J30" s="11"/>
      <c r="K30" s="11"/>
      <c r="M30" s="30"/>
    </row>
    <row r="31" spans="3:13" ht="29" x14ac:dyDescent="0.35">
      <c r="C31" s="10" t="s">
        <v>78</v>
      </c>
      <c r="D31" s="11" t="s">
        <v>79</v>
      </c>
      <c r="E31" s="16" t="s">
        <v>80</v>
      </c>
      <c r="F31" s="52">
        <f>+F23+F29</f>
        <v>5771400</v>
      </c>
      <c r="G31" s="52"/>
      <c r="H31" s="52">
        <f>+H23+H29</f>
        <v>3970750</v>
      </c>
      <c r="I31" s="52"/>
      <c r="J31" s="52">
        <f>+J23+J29</f>
        <v>4967500</v>
      </c>
      <c r="K31" s="52"/>
      <c r="M31" s="30"/>
    </row>
    <row r="32" spans="3:13" x14ac:dyDescent="0.35">
      <c r="C32" s="10" t="s">
        <v>42</v>
      </c>
      <c r="D32" s="11" t="s">
        <v>81</v>
      </c>
      <c r="E32" s="16" t="s">
        <v>82</v>
      </c>
      <c r="F32" s="47">
        <f>+F31/F12-1</f>
        <v>0.15427999999999997</v>
      </c>
      <c r="G32" s="47"/>
      <c r="H32" s="47">
        <f>+H31/H12-1</f>
        <v>-0.20584999999999998</v>
      </c>
      <c r="I32" s="47"/>
      <c r="J32" s="47">
        <f>+J31/J12-1</f>
        <v>-6.4999999999999503E-3</v>
      </c>
      <c r="K32" s="47"/>
      <c r="M32" s="30"/>
    </row>
    <row r="33" spans="2:13" x14ac:dyDescent="0.35">
      <c r="C33" s="25"/>
      <c r="D33" s="11"/>
      <c r="E33" s="11"/>
      <c r="F33" s="11"/>
      <c r="G33" s="11"/>
      <c r="H33" s="11"/>
      <c r="I33" s="11"/>
      <c r="J33" s="11"/>
      <c r="K33" s="11"/>
      <c r="M33" s="30"/>
    </row>
    <row r="34" spans="2:13" ht="29" x14ac:dyDescent="0.35">
      <c r="C34" s="10" t="s">
        <v>83</v>
      </c>
      <c r="D34" s="11" t="s">
        <v>84</v>
      </c>
      <c r="E34" s="16" t="s">
        <v>85</v>
      </c>
      <c r="F34" s="52">
        <f>MAX(F24,F31)</f>
        <v>5771400</v>
      </c>
      <c r="G34" s="52"/>
      <c r="H34" s="52">
        <f>MAX(H24,H31)</f>
        <v>5000000</v>
      </c>
      <c r="I34" s="52"/>
      <c r="J34" s="52">
        <f>MAX(J24,J31)</f>
        <v>5000000</v>
      </c>
      <c r="K34" s="52"/>
      <c r="M34" s="30"/>
    </row>
    <row r="35" spans="2:13" ht="43.5" x14ac:dyDescent="0.35">
      <c r="C35" s="10" t="s">
        <v>86</v>
      </c>
      <c r="D35" s="11" t="s">
        <v>84</v>
      </c>
      <c r="E35" s="16" t="s">
        <v>87</v>
      </c>
      <c r="F35" s="52">
        <f>MAX(F24,F23)</f>
        <v>5964250</v>
      </c>
      <c r="G35" s="52"/>
      <c r="H35" s="52">
        <f>MAX(H24,H23)</f>
        <v>5000000</v>
      </c>
      <c r="I35" s="52"/>
      <c r="J35" s="52">
        <f>MAX(J24,J23)</f>
        <v>5000000</v>
      </c>
      <c r="K35" s="52"/>
      <c r="M35" s="30"/>
    </row>
    <row r="36" spans="2:13" x14ac:dyDescent="0.35">
      <c r="C36" s="31"/>
      <c r="F36" s="37"/>
      <c r="G36" s="37"/>
      <c r="H36" s="37"/>
      <c r="I36" s="37"/>
      <c r="J36" s="37"/>
      <c r="K36" s="37"/>
      <c r="L36" s="37"/>
      <c r="M36" s="38"/>
    </row>
    <row r="37" spans="2:13" ht="15" thickBot="1" x14ac:dyDescent="0.4">
      <c r="B37" s="39"/>
      <c r="C37" s="72" t="s">
        <v>45</v>
      </c>
      <c r="D37" s="73"/>
      <c r="E37" s="73"/>
      <c r="F37" s="73"/>
      <c r="G37" s="73"/>
      <c r="H37" s="73"/>
      <c r="I37" s="73"/>
      <c r="J37" s="73"/>
      <c r="K37" s="73"/>
      <c r="L37" s="73"/>
      <c r="M37" s="74"/>
    </row>
    <row r="38" spans="2:13" ht="42.75" customHeight="1" thickBot="1" x14ac:dyDescent="0.4">
      <c r="B38" s="40">
        <v>1</v>
      </c>
      <c r="C38" s="66" t="s">
        <v>88</v>
      </c>
      <c r="D38" s="67"/>
      <c r="E38" s="67"/>
      <c r="F38" s="67"/>
      <c r="G38" s="67"/>
      <c r="H38" s="67"/>
      <c r="I38" s="67"/>
      <c r="J38" s="67"/>
      <c r="K38" s="67"/>
      <c r="L38" s="67"/>
      <c r="M38" s="68"/>
    </row>
    <row r="39" spans="2:13" ht="40.5" customHeight="1" thickBot="1" x14ac:dyDescent="0.4">
      <c r="B39" s="40">
        <f t="shared" ref="B39:B48" si="0">+B38+1</f>
        <v>2</v>
      </c>
      <c r="C39" s="66" t="s">
        <v>89</v>
      </c>
      <c r="D39" s="67"/>
      <c r="E39" s="67"/>
      <c r="F39" s="67"/>
      <c r="G39" s="67"/>
      <c r="H39" s="67"/>
      <c r="I39" s="67"/>
      <c r="J39" s="67"/>
      <c r="K39" s="67"/>
      <c r="L39" s="67"/>
      <c r="M39" s="68"/>
    </row>
    <row r="40" spans="2:13" ht="15" thickBot="1" x14ac:dyDescent="0.4">
      <c r="B40" s="40">
        <f t="shared" si="0"/>
        <v>3</v>
      </c>
      <c r="C40" s="66" t="s">
        <v>48</v>
      </c>
      <c r="D40" s="67"/>
      <c r="E40" s="67"/>
      <c r="F40" s="67"/>
      <c r="G40" s="67"/>
      <c r="H40" s="67"/>
      <c r="I40" s="67"/>
      <c r="J40" s="67"/>
      <c r="K40" s="67"/>
      <c r="L40" s="67"/>
      <c r="M40" s="68"/>
    </row>
    <row r="41" spans="2:13" ht="32.25" customHeight="1" thickBot="1" x14ac:dyDescent="0.4">
      <c r="B41" s="40">
        <f t="shared" si="0"/>
        <v>4</v>
      </c>
      <c r="C41" s="69" t="s">
        <v>49</v>
      </c>
      <c r="D41" s="70"/>
      <c r="E41" s="70"/>
      <c r="F41" s="70"/>
      <c r="G41" s="70"/>
      <c r="H41" s="70"/>
      <c r="I41" s="70"/>
      <c r="J41" s="70"/>
      <c r="K41" s="70"/>
      <c r="L41" s="70"/>
      <c r="M41" s="71"/>
    </row>
    <row r="42" spans="2:13" ht="45" customHeight="1" thickBot="1" x14ac:dyDescent="0.4">
      <c r="B42" s="40">
        <f t="shared" si="0"/>
        <v>5</v>
      </c>
      <c r="C42" s="66" t="s">
        <v>50</v>
      </c>
      <c r="D42" s="67"/>
      <c r="E42" s="67"/>
      <c r="F42" s="67"/>
      <c r="G42" s="67"/>
      <c r="H42" s="67"/>
      <c r="I42" s="67"/>
      <c r="J42" s="67"/>
      <c r="K42" s="67"/>
      <c r="L42" s="67"/>
      <c r="M42" s="68"/>
    </row>
    <row r="43" spans="2:13" ht="15" thickBot="1" x14ac:dyDescent="0.4">
      <c r="B43" s="40">
        <f t="shared" si="0"/>
        <v>6</v>
      </c>
      <c r="C43" s="66" t="s">
        <v>51</v>
      </c>
      <c r="D43" s="67"/>
      <c r="E43" s="67"/>
      <c r="F43" s="67"/>
      <c r="G43" s="67"/>
      <c r="H43" s="67"/>
      <c r="I43" s="67"/>
      <c r="J43" s="67"/>
      <c r="K43" s="67"/>
      <c r="L43" s="67"/>
      <c r="M43" s="68"/>
    </row>
    <row r="44" spans="2:13" ht="46.5" customHeight="1" thickBot="1" x14ac:dyDescent="0.4">
      <c r="B44" s="40">
        <f t="shared" si="0"/>
        <v>7</v>
      </c>
      <c r="C44" s="66" t="s">
        <v>90</v>
      </c>
      <c r="D44" s="67"/>
      <c r="E44" s="67"/>
      <c r="F44" s="67"/>
      <c r="G44" s="67"/>
      <c r="H44" s="67"/>
      <c r="I44" s="67"/>
      <c r="J44" s="67"/>
      <c r="K44" s="67"/>
      <c r="L44" s="67"/>
      <c r="M44" s="68"/>
    </row>
    <row r="45" spans="2:13" ht="34.5" customHeight="1" thickBot="1" x14ac:dyDescent="0.4">
      <c r="B45" s="40">
        <f t="shared" si="0"/>
        <v>8</v>
      </c>
      <c r="C45" s="66" t="s">
        <v>91</v>
      </c>
      <c r="D45" s="67"/>
      <c r="E45" s="67"/>
      <c r="F45" s="67"/>
      <c r="G45" s="67"/>
      <c r="H45" s="67"/>
      <c r="I45" s="67"/>
      <c r="J45" s="67"/>
      <c r="K45" s="67"/>
      <c r="L45" s="67"/>
      <c r="M45" s="68"/>
    </row>
    <row r="46" spans="2:13" ht="15" thickBot="1" x14ac:dyDescent="0.4">
      <c r="B46" s="40">
        <f t="shared" si="0"/>
        <v>9</v>
      </c>
      <c r="C46" s="66" t="s">
        <v>92</v>
      </c>
      <c r="D46" s="67"/>
      <c r="E46" s="67"/>
      <c r="F46" s="67"/>
      <c r="G46" s="67"/>
      <c r="H46" s="67"/>
      <c r="I46" s="67"/>
      <c r="J46" s="67"/>
      <c r="K46" s="67"/>
      <c r="L46" s="67"/>
      <c r="M46" s="68"/>
    </row>
    <row r="47" spans="2:13" ht="15" thickBot="1" x14ac:dyDescent="0.4">
      <c r="B47" s="40">
        <f t="shared" si="0"/>
        <v>10</v>
      </c>
      <c r="C47" s="66" t="s">
        <v>93</v>
      </c>
      <c r="D47" s="67"/>
      <c r="E47" s="67"/>
      <c r="F47" s="67"/>
      <c r="G47" s="67"/>
      <c r="H47" s="67"/>
      <c r="I47" s="67"/>
      <c r="J47" s="67"/>
      <c r="K47" s="67"/>
      <c r="L47" s="67"/>
      <c r="M47" s="68"/>
    </row>
    <row r="48" spans="2:13" ht="15" thickBot="1" x14ac:dyDescent="0.4">
      <c r="B48" s="40">
        <f t="shared" si="0"/>
        <v>11</v>
      </c>
      <c r="C48" s="66" t="s">
        <v>52</v>
      </c>
      <c r="D48" s="67"/>
      <c r="E48" s="67"/>
      <c r="F48" s="67"/>
      <c r="G48" s="67"/>
      <c r="H48" s="67"/>
      <c r="I48" s="67"/>
      <c r="J48" s="67"/>
      <c r="K48" s="67"/>
      <c r="L48" s="67"/>
      <c r="M48" s="68"/>
    </row>
    <row r="49" spans="2:13" ht="15" thickBot="1" x14ac:dyDescent="0.4">
      <c r="B49" s="40">
        <v>12</v>
      </c>
      <c r="C49" s="41" t="s">
        <v>53</v>
      </c>
      <c r="D49" s="42"/>
      <c r="E49" s="42"/>
      <c r="F49" s="42"/>
      <c r="G49" s="42"/>
      <c r="H49" s="42"/>
      <c r="I49" s="42"/>
      <c r="J49" s="42"/>
      <c r="K49" s="42"/>
      <c r="L49" s="42"/>
      <c r="M49" s="43"/>
    </row>
  </sheetData>
  <mergeCells count="75">
    <mergeCell ref="C10:E11"/>
    <mergeCell ref="F10:G10"/>
    <mergeCell ref="H10:I10"/>
    <mergeCell ref="J10:K10"/>
    <mergeCell ref="F12:G12"/>
    <mergeCell ref="H12:I12"/>
    <mergeCell ref="J12:K12"/>
    <mergeCell ref="F18:G18"/>
    <mergeCell ref="H18:I18"/>
    <mergeCell ref="J18:K18"/>
    <mergeCell ref="F13:G13"/>
    <mergeCell ref="H13:I13"/>
    <mergeCell ref="J13:K13"/>
    <mergeCell ref="F14:G14"/>
    <mergeCell ref="H14:I14"/>
    <mergeCell ref="J14:K14"/>
    <mergeCell ref="C15:K15"/>
    <mergeCell ref="F16:G16"/>
    <mergeCell ref="H16:I16"/>
    <mergeCell ref="J16:K16"/>
    <mergeCell ref="C17:K17"/>
    <mergeCell ref="F19:G19"/>
    <mergeCell ref="H19:I19"/>
    <mergeCell ref="J19:K19"/>
    <mergeCell ref="F20:G20"/>
    <mergeCell ref="H20:I20"/>
    <mergeCell ref="J20:K20"/>
    <mergeCell ref="F21:G21"/>
    <mergeCell ref="H21:I21"/>
    <mergeCell ref="J21:K21"/>
    <mergeCell ref="C22:K22"/>
    <mergeCell ref="F23:G23"/>
    <mergeCell ref="H23:I23"/>
    <mergeCell ref="J23:K23"/>
    <mergeCell ref="F24:G24"/>
    <mergeCell ref="H24:I24"/>
    <mergeCell ref="J24:K24"/>
    <mergeCell ref="F25:G25"/>
    <mergeCell ref="H25:I25"/>
    <mergeCell ref="J25:K25"/>
    <mergeCell ref="F26:G26"/>
    <mergeCell ref="H26:I26"/>
    <mergeCell ref="J26:K26"/>
    <mergeCell ref="C27:K27"/>
    <mergeCell ref="F28:G28"/>
    <mergeCell ref="H28:I28"/>
    <mergeCell ref="J28:K28"/>
    <mergeCell ref="F29:G29"/>
    <mergeCell ref="H29:I29"/>
    <mergeCell ref="J29:K29"/>
    <mergeCell ref="F31:G31"/>
    <mergeCell ref="H31:I31"/>
    <mergeCell ref="J31:K31"/>
    <mergeCell ref="C39:M39"/>
    <mergeCell ref="F32:G32"/>
    <mergeCell ref="H32:I32"/>
    <mergeCell ref="J32:K32"/>
    <mergeCell ref="F34:G34"/>
    <mergeCell ref="H34:I34"/>
    <mergeCell ref="J34:K34"/>
    <mergeCell ref="F35:G35"/>
    <mergeCell ref="H35:I35"/>
    <mergeCell ref="J35:K35"/>
    <mergeCell ref="C37:M37"/>
    <mergeCell ref="C38:M38"/>
    <mergeCell ref="C46:M46"/>
    <mergeCell ref="C47:M47"/>
    <mergeCell ref="C48:M48"/>
    <mergeCell ref="C49:M49"/>
    <mergeCell ref="C40:M40"/>
    <mergeCell ref="C41:M41"/>
    <mergeCell ref="C42:M42"/>
    <mergeCell ref="C43:M43"/>
    <mergeCell ref="C44:M44"/>
    <mergeCell ref="C45:M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Management Fee</vt:lpstr>
      <vt:lpstr>Performance Fee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Shridhar Bhuwalka</dc:creator>
  <cp:lastModifiedBy>Shridhar Bhuwalka</cp:lastModifiedBy>
  <dcterms:created xsi:type="dcterms:W3CDTF">2024-08-26T09:05:36Z</dcterms:created>
  <dcterms:modified xsi:type="dcterms:W3CDTF">2024-08-26T11:29:08Z</dcterms:modified>
</cp:coreProperties>
</file>